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16B560BD-9FFD-4FCB-94D6-34AC5C07B406}" xr6:coauthVersionLast="47" xr6:coauthVersionMax="47" xr10:uidLastSave="{00000000-0000-0000-0000-000000000000}"/>
  <bookViews>
    <workbookView xWindow="2685" yWindow="2685" windowWidth="21600" windowHeight="11385" tabRatio="993" xr2:uid="{00000000-000D-0000-FFFF-FFFF00000000}"/>
  </bookViews>
  <sheets>
    <sheet name="income vs sales tax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1" i="1" l="1"/>
  <c r="X59" i="1"/>
  <c r="T59" i="1"/>
  <c r="Q59" i="1"/>
  <c r="P59" i="1"/>
  <c r="F59" i="1"/>
  <c r="G59" i="1" s="1"/>
  <c r="E59" i="1"/>
  <c r="X58" i="1"/>
  <c r="T58" i="1"/>
  <c r="Q58" i="1"/>
  <c r="P58" i="1"/>
  <c r="F58" i="1"/>
  <c r="G58" i="1" s="1"/>
  <c r="E58" i="1"/>
  <c r="X57" i="1"/>
  <c r="T57" i="1"/>
  <c r="Q57" i="1"/>
  <c r="P57" i="1"/>
  <c r="F57" i="1"/>
  <c r="G57" i="1" s="1"/>
  <c r="E57" i="1"/>
  <c r="X56" i="1"/>
  <c r="T56" i="1"/>
  <c r="Q56" i="1"/>
  <c r="P56" i="1"/>
  <c r="F56" i="1"/>
  <c r="G56" i="1" s="1"/>
  <c r="E56" i="1"/>
  <c r="X55" i="1"/>
  <c r="T55" i="1"/>
  <c r="Q55" i="1"/>
  <c r="P55" i="1"/>
  <c r="F55" i="1"/>
  <c r="G55" i="1" s="1"/>
  <c r="E55" i="1"/>
  <c r="X54" i="1"/>
  <c r="T54" i="1"/>
  <c r="Q54" i="1"/>
  <c r="P54" i="1"/>
  <c r="F54" i="1"/>
  <c r="G54" i="1" s="1"/>
  <c r="E54" i="1"/>
  <c r="X53" i="1"/>
  <c r="T53" i="1"/>
  <c r="Q53" i="1"/>
  <c r="P53" i="1"/>
  <c r="F53" i="1"/>
  <c r="G53" i="1" s="1"/>
  <c r="E53" i="1"/>
  <c r="X52" i="1"/>
  <c r="T52" i="1"/>
  <c r="Q52" i="1"/>
  <c r="P52" i="1"/>
  <c r="F52" i="1"/>
  <c r="G52" i="1" s="1"/>
  <c r="E52" i="1"/>
  <c r="X51" i="1"/>
  <c r="T51" i="1"/>
  <c r="Q51" i="1"/>
  <c r="P51" i="1"/>
  <c r="F51" i="1"/>
  <c r="E51" i="1"/>
  <c r="X50" i="1"/>
  <c r="T50" i="1"/>
  <c r="Q50" i="1"/>
  <c r="P50" i="1"/>
  <c r="K50" i="1"/>
  <c r="K49" i="1" s="1"/>
  <c r="K48" i="1" s="1"/>
  <c r="K47" i="1" s="1"/>
  <c r="K46" i="1" s="1"/>
  <c r="K45" i="1" s="1"/>
  <c r="K44" i="1" s="1"/>
  <c r="K43" i="1" s="1"/>
  <c r="K42" i="1" s="1"/>
  <c r="K41" i="1" s="1"/>
  <c r="F50" i="1"/>
  <c r="G50" i="1" s="1"/>
  <c r="E50" i="1"/>
  <c r="X49" i="1"/>
  <c r="T49" i="1"/>
  <c r="Q49" i="1"/>
  <c r="P49" i="1"/>
  <c r="F49" i="1"/>
  <c r="G49" i="1" s="1"/>
  <c r="E49" i="1"/>
  <c r="X48" i="1"/>
  <c r="T48" i="1"/>
  <c r="Q48" i="1"/>
  <c r="P48" i="1"/>
  <c r="F48" i="1"/>
  <c r="G48" i="1" s="1"/>
  <c r="E48" i="1"/>
  <c r="X47" i="1"/>
  <c r="T47" i="1"/>
  <c r="Q47" i="1"/>
  <c r="P47" i="1"/>
  <c r="F47" i="1"/>
  <c r="G47" i="1" s="1"/>
  <c r="E47" i="1"/>
  <c r="X46" i="1"/>
  <c r="T46" i="1"/>
  <c r="Q46" i="1"/>
  <c r="P46" i="1"/>
  <c r="F46" i="1"/>
  <c r="G46" i="1" s="1"/>
  <c r="E46" i="1"/>
  <c r="X45" i="1"/>
  <c r="T45" i="1"/>
  <c r="Q45" i="1"/>
  <c r="P45" i="1"/>
  <c r="F45" i="1"/>
  <c r="G45" i="1" s="1"/>
  <c r="E45" i="1"/>
  <c r="X44" i="1"/>
  <c r="T44" i="1"/>
  <c r="Q44" i="1"/>
  <c r="P44" i="1"/>
  <c r="F44" i="1"/>
  <c r="G44" i="1" s="1"/>
  <c r="E44" i="1"/>
  <c r="X43" i="1"/>
  <c r="T43" i="1"/>
  <c r="Q43" i="1"/>
  <c r="P43" i="1"/>
  <c r="F43" i="1"/>
  <c r="G43" i="1" s="1"/>
  <c r="E43" i="1"/>
  <c r="X42" i="1"/>
  <c r="T42" i="1"/>
  <c r="Q42" i="1"/>
  <c r="P42" i="1"/>
  <c r="F42" i="1"/>
  <c r="G42" i="1" s="1"/>
  <c r="E42" i="1"/>
  <c r="X41" i="1"/>
  <c r="T41" i="1"/>
  <c r="Q41" i="1"/>
  <c r="P41" i="1"/>
  <c r="F41" i="1"/>
  <c r="G41" i="1" s="1"/>
  <c r="E41" i="1"/>
  <c r="X40" i="1"/>
  <c r="T40" i="1"/>
  <c r="Q40" i="1"/>
  <c r="P40" i="1"/>
  <c r="I14" i="1"/>
  <c r="I15" i="1" s="1"/>
  <c r="D14" i="1"/>
  <c r="H54" i="1" l="1"/>
  <c r="I54" i="1" s="1"/>
  <c r="J54" i="1" s="1"/>
  <c r="K51" i="1"/>
  <c r="K52" i="1" s="1"/>
  <c r="K53" i="1" s="1"/>
  <c r="K54" i="1" s="1"/>
  <c r="K55" i="1" s="1"/>
  <c r="K56" i="1" s="1"/>
  <c r="K57" i="1" s="1"/>
  <c r="K58" i="1" s="1"/>
  <c r="K59" i="1" s="1"/>
  <c r="H46" i="1"/>
  <c r="I46" i="1" s="1"/>
  <c r="J46" i="1" s="1"/>
  <c r="H49" i="1"/>
  <c r="I49" i="1" s="1"/>
  <c r="J49" i="1" s="1"/>
  <c r="V49" i="1" s="1"/>
  <c r="H57" i="1"/>
  <c r="I57" i="1" s="1"/>
  <c r="J57" i="1" s="1"/>
  <c r="H53" i="1"/>
  <c r="I53" i="1" s="1"/>
  <c r="J53" i="1" s="1"/>
  <c r="H59" i="1"/>
  <c r="H41" i="1"/>
  <c r="I41" i="1" s="1"/>
  <c r="J41" i="1" s="1"/>
  <c r="H42" i="1"/>
  <c r="I42" i="1" s="1"/>
  <c r="H47" i="1"/>
  <c r="I47" i="1" s="1"/>
  <c r="H48" i="1"/>
  <c r="I48" i="1" s="1"/>
  <c r="H55" i="1"/>
  <c r="I55" i="1" s="1"/>
  <c r="J55" i="1" s="1"/>
  <c r="I16" i="1"/>
  <c r="I17" i="1" s="1"/>
  <c r="I18" i="1" s="1"/>
  <c r="I19" i="1" s="1"/>
  <c r="H44" i="1"/>
  <c r="I44" i="1" s="1"/>
  <c r="J44" i="1" s="1"/>
  <c r="V44" i="1" s="1"/>
  <c r="H56" i="1"/>
  <c r="I56" i="1" s="1"/>
  <c r="J56" i="1" s="1"/>
  <c r="H45" i="1"/>
  <c r="I45" i="1" s="1"/>
  <c r="J45" i="1" s="1"/>
  <c r="H50" i="1"/>
  <c r="I50" i="1" s="1"/>
  <c r="J50" i="1" s="1"/>
  <c r="H51" i="1"/>
  <c r="I51" i="1" s="1"/>
  <c r="J51" i="1" s="1"/>
  <c r="H52" i="1"/>
  <c r="I52" i="1" s="1"/>
  <c r="J52" i="1" s="1"/>
  <c r="H58" i="1"/>
  <c r="I58" i="1" s="1"/>
  <c r="J58" i="1" s="1"/>
  <c r="H43" i="1"/>
  <c r="I43" i="1" s="1"/>
  <c r="J43" i="1" s="1"/>
  <c r="L50" i="1"/>
  <c r="L51" i="1" l="1"/>
  <c r="R41" i="1"/>
  <c r="Z41" i="1"/>
  <c r="J48" i="1"/>
  <c r="V48" i="1" s="1"/>
  <c r="J47" i="1"/>
  <c r="V47" i="1" s="1"/>
  <c r="R44" i="1"/>
  <c r="Z44" i="1"/>
  <c r="I59" i="1"/>
  <c r="J59" i="1" s="1"/>
  <c r="V59" i="1" s="1"/>
  <c r="J42" i="1"/>
  <c r="R42" i="1" s="1"/>
  <c r="Z50" i="1"/>
  <c r="R50" i="1"/>
  <c r="V50" i="1"/>
  <c r="R49" i="1"/>
  <c r="Z49" i="1"/>
  <c r="V41" i="1"/>
  <c r="Z43" i="1"/>
  <c r="R43" i="1"/>
  <c r="V43" i="1"/>
  <c r="V55" i="1"/>
  <c r="Z55" i="1"/>
  <c r="R55" i="1"/>
  <c r="Z57" i="1"/>
  <c r="R57" i="1"/>
  <c r="V57" i="1"/>
  <c r="Z45" i="1"/>
  <c r="R45" i="1"/>
  <c r="V45" i="1"/>
  <c r="Z56" i="1"/>
  <c r="R56" i="1"/>
  <c r="V56" i="1"/>
  <c r="Z58" i="1"/>
  <c r="R58" i="1"/>
  <c r="V58" i="1"/>
  <c r="L49" i="1"/>
  <c r="L52" i="1"/>
  <c r="V46" i="1"/>
  <c r="R46" i="1"/>
  <c r="Z46" i="1"/>
  <c r="V54" i="1"/>
  <c r="Z54" i="1"/>
  <c r="R54" i="1"/>
  <c r="V53" i="1"/>
  <c r="Z53" i="1"/>
  <c r="R53" i="1"/>
  <c r="Z51" i="1"/>
  <c r="R51" i="1"/>
  <c r="V51" i="1"/>
  <c r="V52" i="1"/>
  <c r="Z52" i="1"/>
  <c r="R52" i="1"/>
  <c r="R48" i="1" l="1"/>
  <c r="Z48" i="1"/>
  <c r="R47" i="1"/>
  <c r="Z42" i="1"/>
  <c r="V42" i="1"/>
  <c r="R59" i="1"/>
  <c r="Z47" i="1"/>
  <c r="Z59" i="1"/>
  <c r="J60" i="1"/>
  <c r="L53" i="1"/>
  <c r="L48" i="1"/>
  <c r="L54" i="1" l="1"/>
  <c r="L47" i="1"/>
  <c r="L55" i="1" l="1"/>
  <c r="L46" i="1"/>
  <c r="L45" i="1" l="1"/>
  <c r="L56" i="1"/>
  <c r="L57" i="1" l="1"/>
  <c r="L44" i="1"/>
  <c r="L43" i="1" l="1"/>
  <c r="L58" i="1"/>
  <c r="L42" i="1" l="1"/>
  <c r="L59" i="1"/>
  <c r="L41" i="1" l="1"/>
  <c r="L60" i="1" l="1"/>
  <c r="M61" i="1" l="1"/>
  <c r="M41" i="1" s="1"/>
  <c r="U41" i="1" s="1"/>
  <c r="N61" i="1"/>
  <c r="N63" i="1" s="1"/>
  <c r="M62" i="1" l="1"/>
  <c r="M46" i="1"/>
  <c r="U46" i="1" s="1"/>
  <c r="M53" i="1"/>
  <c r="U53" i="1" s="1"/>
  <c r="M59" i="1"/>
  <c r="U59" i="1" s="1"/>
  <c r="M58" i="1"/>
  <c r="U58" i="1" s="1"/>
  <c r="M43" i="1"/>
  <c r="U43" i="1" s="1"/>
  <c r="N62" i="1"/>
  <c r="M42" i="1"/>
  <c r="U42" i="1" s="1"/>
  <c r="M48" i="1"/>
  <c r="U48" i="1" s="1"/>
  <c r="M55" i="1"/>
  <c r="U55" i="1" s="1"/>
  <c r="M45" i="1"/>
  <c r="U45" i="1" s="1"/>
  <c r="M49" i="1"/>
  <c r="U49" i="1" s="1"/>
  <c r="M56" i="1"/>
  <c r="U56" i="1" s="1"/>
  <c r="M52" i="1"/>
  <c r="U52" i="1" s="1"/>
  <c r="M57" i="1"/>
  <c r="U57" i="1" s="1"/>
  <c r="M54" i="1"/>
  <c r="U54" i="1" s="1"/>
  <c r="M50" i="1"/>
  <c r="U50" i="1" s="1"/>
  <c r="M44" i="1"/>
  <c r="U44" i="1" s="1"/>
  <c r="M47" i="1"/>
  <c r="U47" i="1" s="1"/>
  <c r="M51" i="1"/>
  <c r="U51" i="1" s="1"/>
  <c r="N50" i="1"/>
  <c r="Y50" i="1" s="1"/>
  <c r="N51" i="1"/>
  <c r="Y51" i="1" s="1"/>
  <c r="N52" i="1"/>
  <c r="Y52" i="1" s="1"/>
  <c r="N49" i="1"/>
  <c r="Y49" i="1" s="1"/>
  <c r="N53" i="1"/>
  <c r="Y53" i="1" s="1"/>
  <c r="N48" i="1"/>
  <c r="Y48" i="1" s="1"/>
  <c r="N47" i="1"/>
  <c r="Y47" i="1" s="1"/>
  <c r="N54" i="1"/>
  <c r="Y54" i="1" s="1"/>
  <c r="N46" i="1"/>
  <c r="Y46" i="1" s="1"/>
  <c r="N55" i="1"/>
  <c r="Y55" i="1" s="1"/>
  <c r="N56" i="1"/>
  <c r="Y56" i="1" s="1"/>
  <c r="N45" i="1"/>
  <c r="Y45" i="1" s="1"/>
  <c r="N57" i="1"/>
  <c r="Y57" i="1" s="1"/>
  <c r="N44" i="1"/>
  <c r="Y44" i="1" s="1"/>
  <c r="N43" i="1"/>
  <c r="Y43" i="1" s="1"/>
  <c r="N58" i="1"/>
  <c r="Y58" i="1" s="1"/>
  <c r="N59" i="1"/>
  <c r="Y59" i="1" s="1"/>
  <c r="N42" i="1"/>
  <c r="Y42" i="1" s="1"/>
  <c r="N41" i="1"/>
  <c r="Y41" i="1" s="1"/>
  <c r="M60" i="1" l="1"/>
  <c r="N60" i="1"/>
</calcChain>
</file>

<file path=xl/sharedStrings.xml><?xml version="1.0" encoding="utf-8"?>
<sst xmlns="http://schemas.openxmlformats.org/spreadsheetml/2006/main" count="73" uniqueCount="63">
  <si>
    <r>
      <rPr>
        <sz val="10"/>
        <rFont val="Arial"/>
        <family val="2"/>
      </rPr>
      <t>This spreadsheet compares income tax with sales tax for 19 hypothetical taxpayers, labeled A through S, one for each 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income percentile.</t>
    </r>
  </si>
  <si>
    <t>Each taxpayer is assumed to be single.</t>
  </si>
  <si>
    <t>source:</t>
  </si>
  <si>
    <t>long-term capital gains</t>
  </si>
  <si>
    <t>ordinary income</t>
  </si>
  <si>
    <t>threshold</t>
  </si>
  <si>
    <t>rate</t>
  </si>
  <si>
    <t>base tax</t>
  </si>
  <si>
    <t>standard deduction</t>
  </si>
  <si>
    <t>poverty guideline</t>
  </si>
  <si>
    <t>Income Tax vs Sales Tax Calculations</t>
  </si>
  <si>
    <t>source for gross income:</t>
  </si>
  <si>
    <t>https://dqydj.com/average-median-top-individual-income-percentiles/</t>
  </si>
  <si>
    <t>minimum deduction as % of gross income</t>
  </si>
  <si>
    <t>deduction is this % of gross income, or the standard deduction, whichever is greater (but no more than gross income)</t>
  </si>
  <si>
    <t>long-term capital start</t>
  </si>
  <si>
    <t>people with taxable income below this amount have no long-term capital gains</t>
  </si>
  <si>
    <t>long-term capital gains as % excess over start</t>
  </si>
  <si>
    <t>long-term capital gains are this % of the excess taxable income over the start value</t>
  </si>
  <si>
    <t>average spending as % of taxable income</t>
  </si>
  <si>
    <r>
      <rPr>
        <sz val="10"/>
        <rFont val="Arial"/>
        <family val="2"/>
      </rPr>
      <t>total spending, including sales tax, is this % of gross income at the 50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percentile</t>
    </r>
  </si>
  <si>
    <t>delta of spending as % of taxable income</t>
  </si>
  <si>
    <t>label</t>
  </si>
  <si>
    <t>income percentile</t>
  </si>
  <si>
    <t>gross income</t>
  </si>
  <si>
    <t>taxable income</t>
  </si>
  <si>
    <t>long-term capital gains tax</t>
  </si>
  <si>
    <t>ordinary income tax</t>
  </si>
  <si>
    <t>total income tax</t>
  </si>
  <si>
    <t>sales tax with prebate</t>
  </si>
  <si>
    <t>income tax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</si>
  <si>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</si>
  <si>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</si>
  <si>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</si>
  <si>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</si>
  <si>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</si>
  <si>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</si>
  <si>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</si>
  <si>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</si>
  <si>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</si>
  <si>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</si>
  <si>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</si>
  <si>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</si>
  <si>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</si>
  <si>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</si>
  <si>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</si>
  <si>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</si>
  <si>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</si>
  <si>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</si>
  <si>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</si>
  <si>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total</t>
  </si>
  <si>
    <t>tax-inclusive rate</t>
  </si>
  <si>
    <t>tax-exclusive rate</t>
  </si>
  <si>
    <t>prebate amount</t>
  </si>
  <si>
    <t>Income Tax vs Sales Tax Charts</t>
  </si>
  <si>
    <t>sales tax</t>
  </si>
  <si>
    <t>spending %</t>
  </si>
  <si>
    <t>spending $</t>
  </si>
  <si>
    <t>The five cells with blue background are arbitrary assumptions. Feel free to adjust them to whatever you consider realistic.</t>
  </si>
  <si>
    <r>
      <t>spending % decreases by this amount for each 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income percentile</t>
    </r>
  </si>
  <si>
    <t>Federal Income Tax Brackets and Standard Deduction for Tax Year 2022</t>
  </si>
  <si>
    <t>https://www.irs.gov/newsroom/irs-provides-tax-inflation-adjustments-for-tax-year-2022</t>
  </si>
  <si>
    <t>https://aspe.hhs.gov/topics/poverty-economic-mobility/poverty-guidelines/prior-hhs-poverty-guidelines-federal-register-references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</si>
</sst>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vertAlign val="superscript"/>
      <sz val="10"/>
      <name val="Arial"/>
      <family val="2"/>
    </font>
    <font>
      <b/>
      <sz val="1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" fontId="0" fillId="0" borderId="0" xfId="0" applyNumberFormat="1"/>
    <xf numFmtId="0" fontId="5" fillId="0" borderId="0" xfId="0" applyFont="1"/>
    <xf numFmtId="4" fontId="5" fillId="0" borderId="0" xfId="0" applyNumberFormat="1" applyFont="1" applyAlignment="1">
      <alignment horizontal="right" wrapText="1"/>
    </xf>
    <xf numFmtId="10" fontId="5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" fontId="0" fillId="0" borderId="1" xfId="0" applyNumberFormat="1" applyBorder="1"/>
    <xf numFmtId="10" fontId="0" fillId="0" borderId="1" xfId="0" applyNumberFormat="1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10" fontId="0" fillId="2" borderId="1" xfId="0" applyNumberFormat="1" applyFill="1" applyBorder="1"/>
    <xf numFmtId="4" fontId="0" fillId="2" borderId="1" xfId="0" applyNumberFormat="1" applyFill="1" applyBorder="1"/>
    <xf numFmtId="0" fontId="5" fillId="0" borderId="1" xfId="0" applyFont="1" applyBorder="1"/>
    <xf numFmtId="9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0" fillId="0" borderId="1" xfId="0" applyBorder="1"/>
    <xf numFmtId="9" fontId="0" fillId="0" borderId="1" xfId="0" applyNumberFormat="1" applyBorder="1"/>
    <xf numFmtId="4" fontId="5" fillId="0" borderId="1" xfId="0" applyNumberFormat="1" applyFont="1" applyBorder="1"/>
    <xf numFmtId="10" fontId="5" fillId="0" borderId="4" xfId="0" applyNumberFormat="1" applyFont="1" applyBorder="1"/>
    <xf numFmtId="10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Gross Income and Income Tax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vs sales tax'!$Q$40</c:f>
              <c:strCache>
                <c:ptCount val="1"/>
                <c:pt idx="0">
                  <c:v>gross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'income vs sales tax'!$P$41:$P$59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tax'!$Q$41:$Q$59</c:f>
              <c:numCache>
                <c:formatCode>#,##0.00</c:formatCode>
                <c:ptCount val="19"/>
                <c:pt idx="0">
                  <c:v>2040</c:v>
                </c:pt>
                <c:pt idx="1">
                  <c:v>8801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29052</c:v>
                </c:pt>
                <c:pt idx="6">
                  <c:v>32282</c:v>
                </c:pt>
                <c:pt idx="7">
                  <c:v>37000</c:v>
                </c:pt>
                <c:pt idx="8">
                  <c:v>41000</c:v>
                </c:pt>
                <c:pt idx="9">
                  <c:v>46001</c:v>
                </c:pt>
                <c:pt idx="10">
                  <c:v>50351</c:v>
                </c:pt>
                <c:pt idx="11">
                  <c:v>56536</c:v>
                </c:pt>
                <c:pt idx="12">
                  <c:v>62306</c:v>
                </c:pt>
                <c:pt idx="13">
                  <c:v>70165</c:v>
                </c:pt>
                <c:pt idx="14">
                  <c:v>80002</c:v>
                </c:pt>
                <c:pt idx="15">
                  <c:v>92200</c:v>
                </c:pt>
                <c:pt idx="16">
                  <c:v>108026</c:v>
                </c:pt>
                <c:pt idx="17">
                  <c:v>132676</c:v>
                </c:pt>
                <c:pt idx="18">
                  <c:v>186006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F-4E31-B5FA-F053122976A8}"/>
            </c:ext>
          </c:extLst>
        </c:ser>
        <c:ser>
          <c:idx val="1"/>
          <c:order val="1"/>
          <c:tx>
            <c:strRef>
              <c:f>'income vs sales tax'!$R$40</c:f>
              <c:strCache>
                <c:ptCount val="1"/>
                <c:pt idx="0">
                  <c:v>income tax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'income vs sales tax'!$P$41:$P$59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tax'!$R$41:$R$59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205</c:v>
                </c:pt>
                <c:pt idx="3">
                  <c:v>705</c:v>
                </c:pt>
                <c:pt idx="4">
                  <c:v>1240.5</c:v>
                </c:pt>
                <c:pt idx="5">
                  <c:v>1726.74</c:v>
                </c:pt>
                <c:pt idx="6">
                  <c:v>2114.34</c:v>
                </c:pt>
                <c:pt idx="7">
                  <c:v>2680.5</c:v>
                </c:pt>
                <c:pt idx="8">
                  <c:v>3160.5</c:v>
                </c:pt>
                <c:pt idx="9">
                  <c:v>3760.62</c:v>
                </c:pt>
                <c:pt idx="10">
                  <c:v>4282.62</c:v>
                </c:pt>
                <c:pt idx="11">
                  <c:v>4945.4399999999996</c:v>
                </c:pt>
                <c:pt idx="12">
                  <c:v>5897.49</c:v>
                </c:pt>
                <c:pt idx="13">
                  <c:v>7194.2250000000004</c:v>
                </c:pt>
                <c:pt idx="14">
                  <c:v>8729.7950000000001</c:v>
                </c:pt>
                <c:pt idx="15">
                  <c:v>10529</c:v>
                </c:pt>
                <c:pt idx="16">
                  <c:v>12863.335000000001</c:v>
                </c:pt>
                <c:pt idx="17">
                  <c:v>16499.21</c:v>
                </c:pt>
                <c:pt idx="18">
                  <c:v>24818.945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F-4E31-B5FA-F0531229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869872"/>
        <c:axId val="507870704"/>
      </c:barChart>
      <c:catAx>
        <c:axId val="5078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70704"/>
        <c:crosses val="autoZero"/>
        <c:auto val="1"/>
        <c:lblAlgn val="ctr"/>
        <c:lblOffset val="100"/>
        <c:noMultiLvlLbl val="0"/>
      </c:catAx>
      <c:valAx>
        <c:axId val="5078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Tax vs Income Tax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vs sales tax'!$U$40</c:f>
              <c:strCache>
                <c:ptCount val="1"/>
                <c:pt idx="0">
                  <c:v>sales tax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'income vs sales tax'!$T$41:$T$59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tax'!$U$41:$U$59</c:f>
              <c:numCache>
                <c:formatCode>#,##0.00</c:formatCode>
                <c:ptCount val="19"/>
                <c:pt idx="0">
                  <c:v>242.86067333508026</c:v>
                </c:pt>
                <c:pt idx="1">
                  <c:v>1035.9808171950851</c:v>
                </c:pt>
                <c:pt idx="2">
                  <c:v>1745.6112508387296</c:v>
                </c:pt>
                <c:pt idx="3">
                  <c:v>2300.7290049368698</c:v>
                </c:pt>
                <c:pt idx="4">
                  <c:v>2842.4704276109583</c:v>
                </c:pt>
                <c:pt idx="5">
                  <c:v>3264.3171164649875</c:v>
                </c:pt>
                <c:pt idx="6">
                  <c:v>3584.0622675592313</c:v>
                </c:pt>
                <c:pt idx="7">
                  <c:v>4058.3789540572457</c:v>
                </c:pt>
                <c:pt idx="8">
                  <c:v>4442.2796659275245</c:v>
                </c:pt>
                <c:pt idx="9">
                  <c:v>4922.5969747023692</c:v>
                </c:pt>
                <c:pt idx="10">
                  <c:v>5320.7421419061211</c:v>
                </c:pt>
                <c:pt idx="11">
                  <c:v>5898.7053324433991</c:v>
                </c:pt>
                <c:pt idx="12">
                  <c:v>6417.3779339435678</c:v>
                </c:pt>
                <c:pt idx="13">
                  <c:v>7132.982237201194</c:v>
                </c:pt>
                <c:pt idx="14">
                  <c:v>8025.9994994023</c:v>
                </c:pt>
                <c:pt idx="15">
                  <c:v>9126.4034040019014</c:v>
                </c:pt>
                <c:pt idx="16">
                  <c:v>10548.438522426539</c:v>
                </c:pt>
                <c:pt idx="17">
                  <c:v>12777.970665725752</c:v>
                </c:pt>
                <c:pt idx="18">
                  <c:v>17665.353110321161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4-4B82-ABBB-F0E3E609C685}"/>
            </c:ext>
          </c:extLst>
        </c:ser>
        <c:ser>
          <c:idx val="1"/>
          <c:order val="1"/>
          <c:tx>
            <c:strRef>
              <c:f>'income vs sales tax'!$V$40</c:f>
              <c:strCache>
                <c:ptCount val="1"/>
                <c:pt idx="0">
                  <c:v>income tax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'income vs sales tax'!$T$41:$T$59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tax'!$V$41:$V$59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205</c:v>
                </c:pt>
                <c:pt idx="3">
                  <c:v>705</c:v>
                </c:pt>
                <c:pt idx="4">
                  <c:v>1240.5</c:v>
                </c:pt>
                <c:pt idx="5">
                  <c:v>1726.74</c:v>
                </c:pt>
                <c:pt idx="6">
                  <c:v>2114.34</c:v>
                </c:pt>
                <c:pt idx="7">
                  <c:v>2680.5</c:v>
                </c:pt>
                <c:pt idx="8">
                  <c:v>3160.5</c:v>
                </c:pt>
                <c:pt idx="9">
                  <c:v>3760.62</c:v>
                </c:pt>
                <c:pt idx="10">
                  <c:v>4282.62</c:v>
                </c:pt>
                <c:pt idx="11">
                  <c:v>4945.4399999999996</c:v>
                </c:pt>
                <c:pt idx="12">
                  <c:v>5897.49</c:v>
                </c:pt>
                <c:pt idx="13">
                  <c:v>7194.2250000000004</c:v>
                </c:pt>
                <c:pt idx="14">
                  <c:v>8729.7950000000001</c:v>
                </c:pt>
                <c:pt idx="15">
                  <c:v>10529</c:v>
                </c:pt>
                <c:pt idx="16">
                  <c:v>12863.335000000001</c:v>
                </c:pt>
                <c:pt idx="17">
                  <c:v>16499.21</c:v>
                </c:pt>
                <c:pt idx="18">
                  <c:v>24818.945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4-4B82-ABBB-F0E3E609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005936"/>
        <c:axId val="610006768"/>
      </c:barChart>
      <c:catAx>
        <c:axId val="6100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006768"/>
        <c:crosses val="autoZero"/>
        <c:auto val="1"/>
        <c:lblAlgn val="ctr"/>
        <c:lblOffset val="100"/>
        <c:noMultiLvlLbl val="0"/>
      </c:catAx>
      <c:valAx>
        <c:axId val="61000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0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Tax with Prebate vs Income Tax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vs sales tax'!$Y$40</c:f>
              <c:strCache>
                <c:ptCount val="1"/>
                <c:pt idx="0">
                  <c:v>sales tax with prebate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'income vs sales tax'!$X$41:$X$59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tax'!$Y$41:$Y$59</c:f>
              <c:numCache>
                <c:formatCode>#,##0.00</c:formatCode>
                <c:ptCount val="19"/>
                <c:pt idx="0">
                  <c:v>-2283.163614344272</c:v>
                </c:pt>
                <c:pt idx="1">
                  <c:v>-1133.4221111458749</c:v>
                </c:pt>
                <c:pt idx="2">
                  <c:v>-104.71092809365257</c:v>
                </c:pt>
                <c:pt idx="3">
                  <c:v>700.01194521868047</c:v>
                </c:pt>
                <c:pt idx="4">
                  <c:v>1485.3439059210773</c:v>
                </c:pt>
                <c:pt idx="5">
                  <c:v>2096.8712387180985</c:v>
                </c:pt>
                <c:pt idx="6">
                  <c:v>2560.3877355634795</c:v>
                </c:pt>
                <c:pt idx="7">
                  <c:v>3247.9778621642349</c:v>
                </c:pt>
                <c:pt idx="8">
                  <c:v>3804.4970540693894</c:v>
                </c:pt>
                <c:pt idx="9">
                  <c:v>4500.7859440669617</c:v>
                </c:pt>
                <c:pt idx="10">
                  <c:v>5077.9545188104375</c:v>
                </c:pt>
                <c:pt idx="11">
                  <c:v>5915.7951317692796</c:v>
                </c:pt>
                <c:pt idx="12">
                  <c:v>6667.6855245845818</c:v>
                </c:pt>
                <c:pt idx="13">
                  <c:v>7705.0566892084007</c:v>
                </c:pt>
                <c:pt idx="14">
                  <c:v>8999.6134059603191</c:v>
                </c:pt>
                <c:pt idx="15">
                  <c:v>10594.806831816682</c:v>
                </c:pt>
                <c:pt idx="16">
                  <c:v>12656.250873196426</c:v>
                </c:pt>
                <c:pt idx="17">
                  <c:v>15888.277770647728</c:v>
                </c:pt>
                <c:pt idx="18">
                  <c:v>22973.240221868033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6-4094-B045-A7CC7D3488AF}"/>
            </c:ext>
          </c:extLst>
        </c:ser>
        <c:ser>
          <c:idx val="1"/>
          <c:order val="1"/>
          <c:tx>
            <c:strRef>
              <c:f>'income vs sales tax'!$Z$40</c:f>
              <c:strCache>
                <c:ptCount val="1"/>
                <c:pt idx="0">
                  <c:v>income tax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'income vs sales tax'!$X$41:$X$59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'income vs sales tax'!$Z$41:$Z$59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205</c:v>
                </c:pt>
                <c:pt idx="3">
                  <c:v>705</c:v>
                </c:pt>
                <c:pt idx="4">
                  <c:v>1240.5</c:v>
                </c:pt>
                <c:pt idx="5">
                  <c:v>1726.74</c:v>
                </c:pt>
                <c:pt idx="6">
                  <c:v>2114.34</c:v>
                </c:pt>
                <c:pt idx="7">
                  <c:v>2680.5</c:v>
                </c:pt>
                <c:pt idx="8">
                  <c:v>3160.5</c:v>
                </c:pt>
                <c:pt idx="9">
                  <c:v>3760.62</c:v>
                </c:pt>
                <c:pt idx="10">
                  <c:v>4282.62</c:v>
                </c:pt>
                <c:pt idx="11">
                  <c:v>4945.4399999999996</c:v>
                </c:pt>
                <c:pt idx="12">
                  <c:v>5897.49</c:v>
                </c:pt>
                <c:pt idx="13">
                  <c:v>7194.2250000000004</c:v>
                </c:pt>
                <c:pt idx="14">
                  <c:v>8729.7950000000001</c:v>
                </c:pt>
                <c:pt idx="15">
                  <c:v>10529</c:v>
                </c:pt>
                <c:pt idx="16">
                  <c:v>12863.335000000001</c:v>
                </c:pt>
                <c:pt idx="17">
                  <c:v>16499.21</c:v>
                </c:pt>
                <c:pt idx="18">
                  <c:v>24818.945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6-4094-B045-A7CC7D34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701872"/>
        <c:axId val="613714768"/>
      </c:barChart>
      <c:catAx>
        <c:axId val="61370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714768"/>
        <c:crosses val="autoZero"/>
        <c:auto val="1"/>
        <c:lblAlgn val="ctr"/>
        <c:lblOffset val="100"/>
        <c:noMultiLvlLbl val="0"/>
      </c:catAx>
      <c:valAx>
        <c:axId val="6137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70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69</xdr:row>
      <xdr:rowOff>47624</xdr:rowOff>
    </xdr:from>
    <xdr:to>
      <xdr:col>6</xdr:col>
      <xdr:colOff>952500</xdr:colOff>
      <xdr:row>92</xdr:row>
      <xdr:rowOff>142874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0F73B8-95EA-473B-9B93-C55DE64E4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95</xdr:row>
      <xdr:rowOff>19050</xdr:rowOff>
    </xdr:from>
    <xdr:to>
      <xdr:col>6</xdr:col>
      <xdr:colOff>781050</xdr:colOff>
      <xdr:row>118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7DA3FA6-AF4B-47AA-8FDC-DF3C8A410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121</xdr:row>
      <xdr:rowOff>28575</xdr:rowOff>
    </xdr:from>
    <xdr:to>
      <xdr:col>6</xdr:col>
      <xdr:colOff>771524</xdr:colOff>
      <xdr:row>144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EBE149A-4703-43E3-8D6F-03983E1EF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rs.gov/newsroom/irs-provides-tax-inflation-adjustments-for-tax-year-2022" TargetMode="External"/><Relationship Id="rId2" Type="http://schemas.openxmlformats.org/officeDocument/2006/relationships/hyperlink" Target="https://dqydj.com/average-median-top-individual-income-percentiles/" TargetMode="External"/><Relationship Id="rId1" Type="http://schemas.openxmlformats.org/officeDocument/2006/relationships/hyperlink" Target="https://aspe.hhs.gov/topics/poverty-economic-mobility/poverty-guidelines/prior-hhs-poverty-guidelines-federal-register-referenc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67"/>
  <sheetViews>
    <sheetView showGridLines="0" tabSelected="1" zoomScaleNormal="100" workbookViewId="0"/>
  </sheetViews>
  <sheetFormatPr defaultColWidth="12.140625" defaultRowHeight="12.75" x14ac:dyDescent="0.2"/>
  <cols>
    <col min="1" max="1" width="5.7109375" customWidth="1"/>
    <col min="6" max="6" width="12.5703125" bestFit="1" customWidth="1"/>
    <col min="7" max="7" width="16" customWidth="1"/>
    <col min="10" max="10" width="11.85546875" customWidth="1"/>
    <col min="15" max="15" width="5.7109375" customWidth="1"/>
    <col min="16" max="16" width="5.5703125" bestFit="1" customWidth="1"/>
    <col min="17" max="17" width="10.140625" bestFit="1" customWidth="1"/>
    <col min="18" max="18" width="11.140625" bestFit="1" customWidth="1"/>
    <col min="19" max="19" width="5.7109375" customWidth="1"/>
    <col min="20" max="20" width="5.5703125" bestFit="1" customWidth="1"/>
    <col min="21" max="21" width="9.140625" bestFit="1" customWidth="1"/>
    <col min="22" max="22" width="11.140625" bestFit="1" customWidth="1"/>
    <col min="23" max="23" width="5.7109375" customWidth="1"/>
    <col min="24" max="24" width="5.5703125" bestFit="1" customWidth="1"/>
    <col min="26" max="26" width="11.140625" bestFit="1" customWidth="1"/>
  </cols>
  <sheetData>
    <row r="2" spans="2:9" ht="14.25" x14ac:dyDescent="0.2">
      <c r="B2" t="s">
        <v>0</v>
      </c>
    </row>
    <row r="3" spans="2:9" x14ac:dyDescent="0.2">
      <c r="B3" t="s">
        <v>1</v>
      </c>
    </row>
    <row r="7" spans="2:9" ht="23.25" x14ac:dyDescent="0.35">
      <c r="B7" s="1" t="s">
        <v>60</v>
      </c>
    </row>
    <row r="8" spans="2:9" x14ac:dyDescent="0.2">
      <c r="C8" s="2" t="s">
        <v>2</v>
      </c>
      <c r="D8" s="3" t="s">
        <v>61</v>
      </c>
    </row>
    <row r="11" spans="2:9" ht="15.75" x14ac:dyDescent="0.2">
      <c r="B11" s="26" t="s">
        <v>3</v>
      </c>
      <c r="C11" s="26"/>
      <c r="D11" s="26"/>
      <c r="G11" s="26" t="s">
        <v>4</v>
      </c>
      <c r="H11" s="26"/>
      <c r="I11" s="26"/>
    </row>
    <row r="12" spans="2:9" ht="12.95" customHeight="1" x14ac:dyDescent="0.2">
      <c r="B12" s="8" t="s">
        <v>5</v>
      </c>
      <c r="C12" s="8" t="s">
        <v>6</v>
      </c>
      <c r="D12" s="9" t="s">
        <v>7</v>
      </c>
      <c r="G12" s="8" t="s">
        <v>5</v>
      </c>
      <c r="H12" s="8" t="s">
        <v>6</v>
      </c>
      <c r="I12" s="9" t="s">
        <v>7</v>
      </c>
    </row>
    <row r="13" spans="2:9" x14ac:dyDescent="0.2">
      <c r="B13" s="10">
        <v>0</v>
      </c>
      <c r="C13" s="11">
        <v>0.15</v>
      </c>
      <c r="D13" s="10">
        <v>0</v>
      </c>
      <c r="G13" s="10">
        <v>0</v>
      </c>
      <c r="H13" s="11">
        <v>0.1</v>
      </c>
      <c r="I13" s="10">
        <v>0</v>
      </c>
    </row>
    <row r="14" spans="2:9" x14ac:dyDescent="0.2">
      <c r="B14" s="10">
        <v>459750</v>
      </c>
      <c r="C14" s="11">
        <v>0.2</v>
      </c>
      <c r="D14" s="10">
        <f>(B14-B13)*C13+D13</f>
        <v>68962.5</v>
      </c>
      <c r="G14" s="10">
        <v>10275</v>
      </c>
      <c r="H14" s="11">
        <v>0.12</v>
      </c>
      <c r="I14" s="10">
        <f t="shared" ref="I14:I19" si="0">(G14-G13)*H13+I13</f>
        <v>1027.5</v>
      </c>
    </row>
    <row r="15" spans="2:9" x14ac:dyDescent="0.2">
      <c r="G15" s="10">
        <v>41775</v>
      </c>
      <c r="H15" s="11">
        <v>0.22</v>
      </c>
      <c r="I15" s="10">
        <f t="shared" si="0"/>
        <v>4807.5</v>
      </c>
    </row>
    <row r="16" spans="2:9" x14ac:dyDescent="0.2">
      <c r="G16" s="10">
        <v>89075</v>
      </c>
      <c r="H16" s="11">
        <v>0.24</v>
      </c>
      <c r="I16" s="10">
        <f t="shared" si="0"/>
        <v>15213.5</v>
      </c>
    </row>
    <row r="17" spans="2:9" x14ac:dyDescent="0.2">
      <c r="G17" s="10">
        <v>170050</v>
      </c>
      <c r="H17" s="11">
        <v>0.32</v>
      </c>
      <c r="I17" s="10">
        <f t="shared" si="0"/>
        <v>34647.5</v>
      </c>
    </row>
    <row r="18" spans="2:9" x14ac:dyDescent="0.2">
      <c r="G18" s="10">
        <v>215950</v>
      </c>
      <c r="H18" s="11">
        <v>0.35</v>
      </c>
      <c r="I18" s="10">
        <f t="shared" si="0"/>
        <v>49335.5</v>
      </c>
    </row>
    <row r="19" spans="2:9" x14ac:dyDescent="0.2">
      <c r="G19" s="10">
        <v>539900</v>
      </c>
      <c r="H19" s="11">
        <v>0.37</v>
      </c>
      <c r="I19" s="10">
        <f t="shared" si="0"/>
        <v>162718</v>
      </c>
    </row>
    <row r="22" spans="2:9" x14ac:dyDescent="0.2">
      <c r="B22" s="12" t="s">
        <v>8</v>
      </c>
      <c r="C22" s="13"/>
      <c r="D22" s="10">
        <v>12950</v>
      </c>
    </row>
    <row r="23" spans="2:9" x14ac:dyDescent="0.2">
      <c r="B23" s="12" t="s">
        <v>9</v>
      </c>
      <c r="C23" s="13"/>
      <c r="D23" s="10">
        <v>13590</v>
      </c>
      <c r="E23" s="2" t="s">
        <v>2</v>
      </c>
      <c r="F23" s="3" t="s">
        <v>62</v>
      </c>
    </row>
    <row r="27" spans="2:9" ht="23.25" x14ac:dyDescent="0.35">
      <c r="B27" s="1" t="s">
        <v>10</v>
      </c>
    </row>
    <row r="28" spans="2:9" x14ac:dyDescent="0.2">
      <c r="C28" s="2" t="s">
        <v>11</v>
      </c>
      <c r="D28" s="3" t="s">
        <v>12</v>
      </c>
    </row>
    <row r="30" spans="2:9" x14ac:dyDescent="0.2">
      <c r="B30" t="s">
        <v>58</v>
      </c>
    </row>
    <row r="32" spans="2:9" x14ac:dyDescent="0.2">
      <c r="B32" s="12" t="s">
        <v>13</v>
      </c>
      <c r="C32" s="14"/>
      <c r="D32" s="14"/>
      <c r="E32" s="13"/>
      <c r="F32" s="15">
        <v>0.25</v>
      </c>
      <c r="G32" t="s">
        <v>14</v>
      </c>
    </row>
    <row r="33" spans="2:26" x14ac:dyDescent="0.2">
      <c r="B33" s="12" t="s">
        <v>15</v>
      </c>
      <c r="C33" s="14"/>
      <c r="D33" s="14"/>
      <c r="E33" s="13"/>
      <c r="F33" s="16">
        <v>75000</v>
      </c>
      <c r="G33" t="s">
        <v>16</v>
      </c>
    </row>
    <row r="34" spans="2:26" x14ac:dyDescent="0.2">
      <c r="B34" s="12" t="s">
        <v>17</v>
      </c>
      <c r="C34" s="14"/>
      <c r="D34" s="14"/>
      <c r="E34" s="13"/>
      <c r="F34" s="15">
        <v>0.25</v>
      </c>
      <c r="G34" t="s">
        <v>18</v>
      </c>
    </row>
    <row r="36" spans="2:26" ht="14.25" x14ac:dyDescent="0.2">
      <c r="B36" s="12" t="s">
        <v>19</v>
      </c>
      <c r="C36" s="14"/>
      <c r="D36" s="14"/>
      <c r="E36" s="13"/>
      <c r="F36" s="15">
        <v>0.8</v>
      </c>
      <c r="G36" t="s">
        <v>20</v>
      </c>
    </row>
    <row r="37" spans="2:26" ht="14.25" x14ac:dyDescent="0.2">
      <c r="B37" s="12" t="s">
        <v>21</v>
      </c>
      <c r="C37" s="14"/>
      <c r="D37" s="14"/>
      <c r="E37" s="13"/>
      <c r="F37" s="15">
        <v>0.01</v>
      </c>
      <c r="G37" t="s">
        <v>59</v>
      </c>
    </row>
    <row r="38" spans="2:26" x14ac:dyDescent="0.2">
      <c r="B38" s="5"/>
    </row>
    <row r="40" spans="2:26" ht="25.9" customHeight="1" x14ac:dyDescent="0.2">
      <c r="B40" s="17" t="s">
        <v>22</v>
      </c>
      <c r="C40" s="18" t="s">
        <v>23</v>
      </c>
      <c r="D40" s="19" t="s">
        <v>24</v>
      </c>
      <c r="E40" s="19" t="s">
        <v>25</v>
      </c>
      <c r="F40" s="19" t="s">
        <v>3</v>
      </c>
      <c r="G40" s="19" t="s">
        <v>26</v>
      </c>
      <c r="H40" s="19" t="s">
        <v>4</v>
      </c>
      <c r="I40" s="19" t="s">
        <v>27</v>
      </c>
      <c r="J40" s="19" t="s">
        <v>28</v>
      </c>
      <c r="K40" s="9" t="s">
        <v>56</v>
      </c>
      <c r="L40" s="9" t="s">
        <v>57</v>
      </c>
      <c r="M40" s="9" t="s">
        <v>55</v>
      </c>
      <c r="N40" s="9" t="s">
        <v>29</v>
      </c>
      <c r="P40" s="17" t="str">
        <f t="shared" ref="P40:P59" si="1">B40</f>
        <v>label</v>
      </c>
      <c r="Q40" s="9" t="str">
        <f t="shared" ref="Q40:Q59" si="2">D40</f>
        <v>gross income</v>
      </c>
      <c r="R40" s="25" t="s">
        <v>30</v>
      </c>
      <c r="S40" s="6"/>
      <c r="T40" s="17" t="str">
        <f t="shared" ref="T40:T59" si="3">B40</f>
        <v>label</v>
      </c>
      <c r="U40" s="8" t="s">
        <v>55</v>
      </c>
      <c r="V40" s="25" t="s">
        <v>30</v>
      </c>
      <c r="X40" s="17" t="str">
        <f t="shared" ref="X40:X59" si="4">B40</f>
        <v>label</v>
      </c>
      <c r="Y40" s="9" t="s">
        <v>29</v>
      </c>
      <c r="Z40" s="25" t="s">
        <v>30</v>
      </c>
    </row>
    <row r="41" spans="2:26" x14ac:dyDescent="0.2">
      <c r="B41" s="20" t="s">
        <v>31</v>
      </c>
      <c r="C41" s="21">
        <v>0.05</v>
      </c>
      <c r="D41" s="10">
        <v>2040</v>
      </c>
      <c r="E41" s="10">
        <f t="shared" ref="E41:E59" si="5">MAX(0,D41-MAX(D41*$F$32,$D$22))</f>
        <v>0</v>
      </c>
      <c r="F41" s="10">
        <f t="shared" ref="F41:F59" si="6">MAX(0,D41-$F$33)*$F$34</f>
        <v>0</v>
      </c>
      <c r="G41" s="10">
        <f>IF(F41&lt;$B$14,F41*$C$13,(F41-$B$14)*$C$14+$D$14)</f>
        <v>0</v>
      </c>
      <c r="H41" s="10">
        <f t="shared" ref="H41:H59" si="7">E41-F41</f>
        <v>0</v>
      </c>
      <c r="I41" s="10">
        <f t="shared" ref="I41:I59" si="8">IF(H41&lt;$G$14,H41*$H$13,IF(H41&lt;$G$15,(H41-$G$14)*$H$14+$I$14,IF(H41&lt;$G$16,(H41-$G$15)*$H$15+$I$15,IF(H41&lt;$G$17,(H41-$G$16)*$H$16+$I$16,IF(H41&lt;$G$18,(H41-$G$17)*$H$17+$I$17,IF(H41&lt;$G$19,(H41-$G$18)*$H$18+$I$18,(H41-$G$19)*$H$19+$I$19))))))</f>
        <v>0</v>
      </c>
      <c r="J41" s="10">
        <f t="shared" ref="J41:J59" si="9">G41+I41</f>
        <v>0</v>
      </c>
      <c r="K41" s="11">
        <f t="shared" ref="K41:K48" si="10">K42+$F$37</f>
        <v>0.89000000000000012</v>
      </c>
      <c r="L41" s="10">
        <f t="shared" ref="L41:L59" si="11">D41*K41</f>
        <v>1815.6000000000004</v>
      </c>
      <c r="M41" s="10">
        <f t="shared" ref="M41:M59" si="12">L41*M$61</f>
        <v>242.86067333508026</v>
      </c>
      <c r="N41" s="10">
        <f t="shared" ref="N41:N59" si="13">(L41-$D$23)*N$61</f>
        <v>-2283.163614344272</v>
      </c>
      <c r="P41" s="20" t="str">
        <f t="shared" si="1"/>
        <v>A</v>
      </c>
      <c r="Q41" s="10">
        <f t="shared" si="2"/>
        <v>2040</v>
      </c>
      <c r="R41" s="10">
        <f t="shared" ref="R41:R59" si="14">J41</f>
        <v>0</v>
      </c>
      <c r="S41" s="4"/>
      <c r="T41" s="10" t="str">
        <f t="shared" si="3"/>
        <v>A</v>
      </c>
      <c r="U41" s="10">
        <f>M41</f>
        <v>242.86067333508026</v>
      </c>
      <c r="V41" s="10">
        <f t="shared" ref="V41:V59" si="15">J41</f>
        <v>0</v>
      </c>
      <c r="X41" s="10" t="str">
        <f t="shared" si="4"/>
        <v>A</v>
      </c>
      <c r="Y41" s="10">
        <f>N41</f>
        <v>-2283.163614344272</v>
      </c>
      <c r="Z41" s="10">
        <f t="shared" ref="Z41:Z59" si="16">J41</f>
        <v>0</v>
      </c>
    </row>
    <row r="42" spans="2:26" x14ac:dyDescent="0.2">
      <c r="B42" s="20" t="s">
        <v>32</v>
      </c>
      <c r="C42" s="21">
        <v>0.1</v>
      </c>
      <c r="D42" s="10">
        <v>8801</v>
      </c>
      <c r="E42" s="10">
        <f t="shared" si="5"/>
        <v>0</v>
      </c>
      <c r="F42" s="10">
        <f t="shared" si="6"/>
        <v>0</v>
      </c>
      <c r="G42" s="10">
        <f t="shared" ref="G42:G59" si="17">IF(F42&lt;$B$14,F42*$C$13,(F42-$B$14)*$C$14+$D$14)</f>
        <v>0</v>
      </c>
      <c r="H42" s="10">
        <f t="shared" si="7"/>
        <v>0</v>
      </c>
      <c r="I42" s="10">
        <f t="shared" si="8"/>
        <v>0</v>
      </c>
      <c r="J42" s="10">
        <f t="shared" si="9"/>
        <v>0</v>
      </c>
      <c r="K42" s="11">
        <f t="shared" si="10"/>
        <v>0.88000000000000012</v>
      </c>
      <c r="L42" s="10">
        <f t="shared" si="11"/>
        <v>7744.880000000001</v>
      </c>
      <c r="M42" s="10">
        <f t="shared" si="12"/>
        <v>1035.9808171950851</v>
      </c>
      <c r="N42" s="10">
        <f t="shared" si="13"/>
        <v>-1133.4221111458749</v>
      </c>
      <c r="P42" s="20" t="str">
        <f t="shared" si="1"/>
        <v>B</v>
      </c>
      <c r="Q42" s="10">
        <f t="shared" si="2"/>
        <v>8801</v>
      </c>
      <c r="R42" s="10">
        <f t="shared" si="14"/>
        <v>0</v>
      </c>
      <c r="S42" s="4"/>
      <c r="T42" s="10" t="str">
        <f t="shared" si="3"/>
        <v>B</v>
      </c>
      <c r="U42" s="10">
        <f t="shared" ref="U42:U59" si="18">M42</f>
        <v>1035.9808171950851</v>
      </c>
      <c r="V42" s="10">
        <f t="shared" si="15"/>
        <v>0</v>
      </c>
      <c r="X42" s="10" t="str">
        <f t="shared" si="4"/>
        <v>B</v>
      </c>
      <c r="Y42" s="10">
        <f t="shared" ref="Y42:Y59" si="19">N42</f>
        <v>-1133.4221111458749</v>
      </c>
      <c r="Z42" s="10">
        <f t="shared" si="16"/>
        <v>0</v>
      </c>
    </row>
    <row r="43" spans="2:26" x14ac:dyDescent="0.2">
      <c r="B43" s="20" t="s">
        <v>33</v>
      </c>
      <c r="C43" s="21">
        <v>0.15</v>
      </c>
      <c r="D43" s="10">
        <v>15000</v>
      </c>
      <c r="E43" s="10">
        <f t="shared" si="5"/>
        <v>2050</v>
      </c>
      <c r="F43" s="10">
        <f t="shared" si="6"/>
        <v>0</v>
      </c>
      <c r="G43" s="10">
        <f t="shared" si="17"/>
        <v>0</v>
      </c>
      <c r="H43" s="10">
        <f t="shared" si="7"/>
        <v>2050</v>
      </c>
      <c r="I43" s="10">
        <f t="shared" si="8"/>
        <v>205</v>
      </c>
      <c r="J43" s="10">
        <f t="shared" si="9"/>
        <v>205</v>
      </c>
      <c r="K43" s="11">
        <f t="shared" si="10"/>
        <v>0.87000000000000011</v>
      </c>
      <c r="L43" s="10">
        <f t="shared" si="11"/>
        <v>13050.000000000002</v>
      </c>
      <c r="M43" s="10">
        <f t="shared" si="12"/>
        <v>1745.6112508387296</v>
      </c>
      <c r="N43" s="10">
        <f t="shared" si="13"/>
        <v>-104.71092809365257</v>
      </c>
      <c r="P43" s="20" t="str">
        <f t="shared" si="1"/>
        <v>C</v>
      </c>
      <c r="Q43" s="10">
        <f t="shared" si="2"/>
        <v>15000</v>
      </c>
      <c r="R43" s="10">
        <f t="shared" si="14"/>
        <v>205</v>
      </c>
      <c r="S43" s="4"/>
      <c r="T43" s="10" t="str">
        <f t="shared" si="3"/>
        <v>C</v>
      </c>
      <c r="U43" s="10">
        <f t="shared" si="18"/>
        <v>1745.6112508387296</v>
      </c>
      <c r="V43" s="10">
        <f t="shared" si="15"/>
        <v>205</v>
      </c>
      <c r="X43" s="10" t="str">
        <f t="shared" si="4"/>
        <v>C</v>
      </c>
      <c r="Y43" s="10">
        <f t="shared" si="19"/>
        <v>-104.71092809365257</v>
      </c>
      <c r="Z43" s="10">
        <f t="shared" si="16"/>
        <v>205</v>
      </c>
    </row>
    <row r="44" spans="2:26" x14ac:dyDescent="0.2">
      <c r="B44" s="20" t="s">
        <v>34</v>
      </c>
      <c r="C44" s="21">
        <v>0.2</v>
      </c>
      <c r="D44" s="10">
        <v>20000</v>
      </c>
      <c r="E44" s="10">
        <f t="shared" si="5"/>
        <v>7050</v>
      </c>
      <c r="F44" s="10">
        <f t="shared" si="6"/>
        <v>0</v>
      </c>
      <c r="G44" s="10">
        <f t="shared" si="17"/>
        <v>0</v>
      </c>
      <c r="H44" s="10">
        <f t="shared" si="7"/>
        <v>7050</v>
      </c>
      <c r="I44" s="10">
        <f t="shared" si="8"/>
        <v>705</v>
      </c>
      <c r="J44" s="10">
        <f t="shared" si="9"/>
        <v>705</v>
      </c>
      <c r="K44" s="11">
        <f t="shared" si="10"/>
        <v>0.8600000000000001</v>
      </c>
      <c r="L44" s="10">
        <f t="shared" si="11"/>
        <v>17200.000000000004</v>
      </c>
      <c r="M44" s="10">
        <f t="shared" si="12"/>
        <v>2300.7290049368698</v>
      </c>
      <c r="N44" s="10">
        <f t="shared" si="13"/>
        <v>700.01194521868047</v>
      </c>
      <c r="P44" s="20" t="str">
        <f t="shared" si="1"/>
        <v>D</v>
      </c>
      <c r="Q44" s="10">
        <f t="shared" si="2"/>
        <v>20000</v>
      </c>
      <c r="R44" s="10">
        <f t="shared" si="14"/>
        <v>705</v>
      </c>
      <c r="S44" s="4"/>
      <c r="T44" s="10" t="str">
        <f t="shared" si="3"/>
        <v>D</v>
      </c>
      <c r="U44" s="10">
        <f t="shared" si="18"/>
        <v>2300.7290049368698</v>
      </c>
      <c r="V44" s="10">
        <f t="shared" si="15"/>
        <v>705</v>
      </c>
      <c r="X44" s="10" t="str">
        <f t="shared" si="4"/>
        <v>D</v>
      </c>
      <c r="Y44" s="10">
        <f t="shared" si="19"/>
        <v>700.01194521868047</v>
      </c>
      <c r="Z44" s="10">
        <f t="shared" si="16"/>
        <v>705</v>
      </c>
    </row>
    <row r="45" spans="2:26" x14ac:dyDescent="0.2">
      <c r="B45" s="20" t="s">
        <v>35</v>
      </c>
      <c r="C45" s="21">
        <v>0.25</v>
      </c>
      <c r="D45" s="10">
        <v>25000</v>
      </c>
      <c r="E45" s="10">
        <f t="shared" si="5"/>
        <v>12050</v>
      </c>
      <c r="F45" s="10">
        <f t="shared" si="6"/>
        <v>0</v>
      </c>
      <c r="G45" s="10">
        <f t="shared" si="17"/>
        <v>0</v>
      </c>
      <c r="H45" s="10">
        <f t="shared" si="7"/>
        <v>12050</v>
      </c>
      <c r="I45" s="10">
        <f t="shared" si="8"/>
        <v>1240.5</v>
      </c>
      <c r="J45" s="10">
        <f t="shared" si="9"/>
        <v>1240.5</v>
      </c>
      <c r="K45" s="11">
        <f t="shared" si="10"/>
        <v>0.85000000000000009</v>
      </c>
      <c r="L45" s="10">
        <f t="shared" si="11"/>
        <v>21250.000000000004</v>
      </c>
      <c r="M45" s="10">
        <f t="shared" si="12"/>
        <v>2842.4704276109583</v>
      </c>
      <c r="N45" s="10">
        <f t="shared" si="13"/>
        <v>1485.3439059210773</v>
      </c>
      <c r="P45" s="20" t="str">
        <f t="shared" si="1"/>
        <v>E</v>
      </c>
      <c r="Q45" s="10">
        <f t="shared" si="2"/>
        <v>25000</v>
      </c>
      <c r="R45" s="10">
        <f t="shared" si="14"/>
        <v>1240.5</v>
      </c>
      <c r="S45" s="4"/>
      <c r="T45" s="10" t="str">
        <f t="shared" si="3"/>
        <v>E</v>
      </c>
      <c r="U45" s="10">
        <f t="shared" si="18"/>
        <v>2842.4704276109583</v>
      </c>
      <c r="V45" s="10">
        <f t="shared" si="15"/>
        <v>1240.5</v>
      </c>
      <c r="X45" s="10" t="str">
        <f t="shared" si="4"/>
        <v>E</v>
      </c>
      <c r="Y45" s="10">
        <f t="shared" si="19"/>
        <v>1485.3439059210773</v>
      </c>
      <c r="Z45" s="10">
        <f t="shared" si="16"/>
        <v>1240.5</v>
      </c>
    </row>
    <row r="46" spans="2:26" x14ac:dyDescent="0.2">
      <c r="B46" s="20" t="s">
        <v>36</v>
      </c>
      <c r="C46" s="21">
        <v>0.3</v>
      </c>
      <c r="D46" s="10">
        <v>29052</v>
      </c>
      <c r="E46" s="10">
        <f t="shared" si="5"/>
        <v>16102</v>
      </c>
      <c r="F46" s="10">
        <f t="shared" si="6"/>
        <v>0</v>
      </c>
      <c r="G46" s="10">
        <f t="shared" si="17"/>
        <v>0</v>
      </c>
      <c r="H46" s="10">
        <f t="shared" si="7"/>
        <v>16102</v>
      </c>
      <c r="I46" s="10">
        <f t="shared" si="8"/>
        <v>1726.74</v>
      </c>
      <c r="J46" s="10">
        <f t="shared" si="9"/>
        <v>1726.74</v>
      </c>
      <c r="K46" s="11">
        <f t="shared" si="10"/>
        <v>0.84000000000000008</v>
      </c>
      <c r="L46" s="10">
        <f t="shared" si="11"/>
        <v>24403.680000000004</v>
      </c>
      <c r="M46" s="10">
        <f t="shared" si="12"/>
        <v>3264.3171164649875</v>
      </c>
      <c r="N46" s="10">
        <f t="shared" si="13"/>
        <v>2096.8712387180985</v>
      </c>
      <c r="P46" s="20" t="str">
        <f t="shared" si="1"/>
        <v>F</v>
      </c>
      <c r="Q46" s="10">
        <f t="shared" si="2"/>
        <v>29052</v>
      </c>
      <c r="R46" s="10">
        <f t="shared" si="14"/>
        <v>1726.74</v>
      </c>
      <c r="S46" s="4"/>
      <c r="T46" s="10" t="str">
        <f t="shared" si="3"/>
        <v>F</v>
      </c>
      <c r="U46" s="10">
        <f t="shared" si="18"/>
        <v>3264.3171164649875</v>
      </c>
      <c r="V46" s="10">
        <f t="shared" si="15"/>
        <v>1726.74</v>
      </c>
      <c r="X46" s="10" t="str">
        <f t="shared" si="4"/>
        <v>F</v>
      </c>
      <c r="Y46" s="10">
        <f t="shared" si="19"/>
        <v>2096.8712387180985</v>
      </c>
      <c r="Z46" s="10">
        <f t="shared" si="16"/>
        <v>1726.74</v>
      </c>
    </row>
    <row r="47" spans="2:26" x14ac:dyDescent="0.2">
      <c r="B47" s="20" t="s">
        <v>37</v>
      </c>
      <c r="C47" s="21">
        <v>0.35</v>
      </c>
      <c r="D47" s="10">
        <v>32282</v>
      </c>
      <c r="E47" s="10">
        <f t="shared" si="5"/>
        <v>19332</v>
      </c>
      <c r="F47" s="10">
        <f t="shared" si="6"/>
        <v>0</v>
      </c>
      <c r="G47" s="10">
        <f t="shared" si="17"/>
        <v>0</v>
      </c>
      <c r="H47" s="10">
        <f t="shared" si="7"/>
        <v>19332</v>
      </c>
      <c r="I47" s="10">
        <f t="shared" si="8"/>
        <v>2114.34</v>
      </c>
      <c r="J47" s="10">
        <f t="shared" si="9"/>
        <v>2114.34</v>
      </c>
      <c r="K47" s="11">
        <f t="shared" si="10"/>
        <v>0.83000000000000007</v>
      </c>
      <c r="L47" s="10">
        <f t="shared" si="11"/>
        <v>26794.06</v>
      </c>
      <c r="M47" s="10">
        <f t="shared" si="12"/>
        <v>3584.0622675592313</v>
      </c>
      <c r="N47" s="10">
        <f t="shared" si="13"/>
        <v>2560.3877355634795</v>
      </c>
      <c r="P47" s="20" t="str">
        <f t="shared" si="1"/>
        <v>G</v>
      </c>
      <c r="Q47" s="10">
        <f t="shared" si="2"/>
        <v>32282</v>
      </c>
      <c r="R47" s="10">
        <f t="shared" si="14"/>
        <v>2114.34</v>
      </c>
      <c r="S47" s="4"/>
      <c r="T47" s="10" t="str">
        <f t="shared" si="3"/>
        <v>G</v>
      </c>
      <c r="U47" s="10">
        <f t="shared" si="18"/>
        <v>3584.0622675592313</v>
      </c>
      <c r="V47" s="10">
        <f t="shared" si="15"/>
        <v>2114.34</v>
      </c>
      <c r="X47" s="10" t="str">
        <f t="shared" si="4"/>
        <v>G</v>
      </c>
      <c r="Y47" s="10">
        <f t="shared" si="19"/>
        <v>2560.3877355634795</v>
      </c>
      <c r="Z47" s="10">
        <f t="shared" si="16"/>
        <v>2114.34</v>
      </c>
    </row>
    <row r="48" spans="2:26" x14ac:dyDescent="0.2">
      <c r="B48" s="20" t="s">
        <v>38</v>
      </c>
      <c r="C48" s="21">
        <v>0.4</v>
      </c>
      <c r="D48" s="10">
        <v>37000</v>
      </c>
      <c r="E48" s="10">
        <f t="shared" si="5"/>
        <v>24050</v>
      </c>
      <c r="F48" s="10">
        <f t="shared" si="6"/>
        <v>0</v>
      </c>
      <c r="G48" s="10">
        <f t="shared" si="17"/>
        <v>0</v>
      </c>
      <c r="H48" s="10">
        <f t="shared" si="7"/>
        <v>24050</v>
      </c>
      <c r="I48" s="10">
        <f t="shared" si="8"/>
        <v>2680.5</v>
      </c>
      <c r="J48" s="10">
        <f t="shared" si="9"/>
        <v>2680.5</v>
      </c>
      <c r="K48" s="11">
        <f t="shared" si="10"/>
        <v>0.82000000000000006</v>
      </c>
      <c r="L48" s="10">
        <f t="shared" si="11"/>
        <v>30340.000000000004</v>
      </c>
      <c r="M48" s="10">
        <f t="shared" si="12"/>
        <v>4058.3789540572457</v>
      </c>
      <c r="N48" s="10">
        <f t="shared" si="13"/>
        <v>3247.9778621642349</v>
      </c>
      <c r="P48" s="20" t="str">
        <f t="shared" si="1"/>
        <v>H</v>
      </c>
      <c r="Q48" s="10">
        <f t="shared" si="2"/>
        <v>37000</v>
      </c>
      <c r="R48" s="10">
        <f t="shared" si="14"/>
        <v>2680.5</v>
      </c>
      <c r="S48" s="4"/>
      <c r="T48" s="10" t="str">
        <f t="shared" si="3"/>
        <v>H</v>
      </c>
      <c r="U48" s="10">
        <f t="shared" si="18"/>
        <v>4058.3789540572457</v>
      </c>
      <c r="V48" s="10">
        <f t="shared" si="15"/>
        <v>2680.5</v>
      </c>
      <c r="X48" s="10" t="str">
        <f t="shared" si="4"/>
        <v>H</v>
      </c>
      <c r="Y48" s="10">
        <f t="shared" si="19"/>
        <v>3247.9778621642349</v>
      </c>
      <c r="Z48" s="10">
        <f t="shared" si="16"/>
        <v>2680.5</v>
      </c>
    </row>
    <row r="49" spans="2:26" x14ac:dyDescent="0.2">
      <c r="B49" s="20" t="s">
        <v>39</v>
      </c>
      <c r="C49" s="21">
        <v>0.45</v>
      </c>
      <c r="D49" s="10">
        <v>41000</v>
      </c>
      <c r="E49" s="10">
        <f t="shared" si="5"/>
        <v>28050</v>
      </c>
      <c r="F49" s="10">
        <f t="shared" si="6"/>
        <v>0</v>
      </c>
      <c r="G49" s="10">
        <f t="shared" si="17"/>
        <v>0</v>
      </c>
      <c r="H49" s="10">
        <f t="shared" si="7"/>
        <v>28050</v>
      </c>
      <c r="I49" s="10">
        <f t="shared" si="8"/>
        <v>3160.5</v>
      </c>
      <c r="J49" s="10">
        <f t="shared" si="9"/>
        <v>3160.5</v>
      </c>
      <c r="K49" s="11">
        <f>K50+$F$37</f>
        <v>0.81</v>
      </c>
      <c r="L49" s="10">
        <f t="shared" si="11"/>
        <v>33210</v>
      </c>
      <c r="M49" s="10">
        <f t="shared" si="12"/>
        <v>4442.2796659275245</v>
      </c>
      <c r="N49" s="10">
        <f t="shared" si="13"/>
        <v>3804.4970540693894</v>
      </c>
      <c r="P49" s="20" t="str">
        <f t="shared" si="1"/>
        <v>I</v>
      </c>
      <c r="Q49" s="10">
        <f t="shared" si="2"/>
        <v>41000</v>
      </c>
      <c r="R49" s="10">
        <f t="shared" si="14"/>
        <v>3160.5</v>
      </c>
      <c r="S49" s="4"/>
      <c r="T49" s="10" t="str">
        <f t="shared" si="3"/>
        <v>I</v>
      </c>
      <c r="U49" s="10">
        <f t="shared" si="18"/>
        <v>4442.2796659275245</v>
      </c>
      <c r="V49" s="10">
        <f t="shared" si="15"/>
        <v>3160.5</v>
      </c>
      <c r="X49" s="10" t="str">
        <f t="shared" si="4"/>
        <v>I</v>
      </c>
      <c r="Y49" s="10">
        <f t="shared" si="19"/>
        <v>3804.4970540693894</v>
      </c>
      <c r="Z49" s="10">
        <f t="shared" si="16"/>
        <v>3160.5</v>
      </c>
    </row>
    <row r="50" spans="2:26" x14ac:dyDescent="0.2">
      <c r="B50" s="20" t="s">
        <v>40</v>
      </c>
      <c r="C50" s="21">
        <v>0.5</v>
      </c>
      <c r="D50" s="10">
        <v>46001</v>
      </c>
      <c r="E50" s="10">
        <f t="shared" si="5"/>
        <v>33051</v>
      </c>
      <c r="F50" s="10">
        <f t="shared" si="6"/>
        <v>0</v>
      </c>
      <c r="G50" s="10">
        <f t="shared" si="17"/>
        <v>0</v>
      </c>
      <c r="H50" s="10">
        <f t="shared" si="7"/>
        <v>33051</v>
      </c>
      <c r="I50" s="10">
        <f t="shared" si="8"/>
        <v>3760.62</v>
      </c>
      <c r="J50" s="10">
        <f t="shared" si="9"/>
        <v>3760.62</v>
      </c>
      <c r="K50" s="11">
        <f>$F$36</f>
        <v>0.8</v>
      </c>
      <c r="L50" s="10">
        <f t="shared" si="11"/>
        <v>36800.800000000003</v>
      </c>
      <c r="M50" s="10">
        <f t="shared" si="12"/>
        <v>4922.5969747023692</v>
      </c>
      <c r="N50" s="10">
        <f t="shared" si="13"/>
        <v>4500.7859440669617</v>
      </c>
      <c r="P50" s="20" t="str">
        <f t="shared" si="1"/>
        <v>J</v>
      </c>
      <c r="Q50" s="10">
        <f t="shared" si="2"/>
        <v>46001</v>
      </c>
      <c r="R50" s="10">
        <f t="shared" si="14"/>
        <v>3760.62</v>
      </c>
      <c r="S50" s="4"/>
      <c r="T50" s="10" t="str">
        <f t="shared" si="3"/>
        <v>J</v>
      </c>
      <c r="U50" s="10">
        <f t="shared" si="18"/>
        <v>4922.5969747023692</v>
      </c>
      <c r="V50" s="10">
        <f t="shared" si="15"/>
        <v>3760.62</v>
      </c>
      <c r="X50" s="10" t="str">
        <f t="shared" si="4"/>
        <v>J</v>
      </c>
      <c r="Y50" s="10">
        <f t="shared" si="19"/>
        <v>4500.7859440669617</v>
      </c>
      <c r="Z50" s="10">
        <f t="shared" si="16"/>
        <v>3760.62</v>
      </c>
    </row>
    <row r="51" spans="2:26" x14ac:dyDescent="0.2">
      <c r="B51" s="20" t="s">
        <v>41</v>
      </c>
      <c r="C51" s="21">
        <v>0.55000000000000004</v>
      </c>
      <c r="D51" s="10">
        <v>50351</v>
      </c>
      <c r="E51" s="10">
        <f t="shared" si="5"/>
        <v>37401</v>
      </c>
      <c r="F51" s="10">
        <f t="shared" si="6"/>
        <v>0</v>
      </c>
      <c r="G51" s="10">
        <f t="shared" si="17"/>
        <v>0</v>
      </c>
      <c r="H51" s="10">
        <f t="shared" si="7"/>
        <v>37401</v>
      </c>
      <c r="I51" s="10">
        <f t="shared" si="8"/>
        <v>4282.62</v>
      </c>
      <c r="J51" s="10">
        <f t="shared" si="9"/>
        <v>4282.62</v>
      </c>
      <c r="K51" s="11">
        <f>K50-$F$37</f>
        <v>0.79</v>
      </c>
      <c r="L51" s="10">
        <f t="shared" si="11"/>
        <v>39777.29</v>
      </c>
      <c r="M51" s="10">
        <f t="shared" si="12"/>
        <v>5320.7421419061211</v>
      </c>
      <c r="N51" s="10">
        <f t="shared" si="13"/>
        <v>5077.9545188104375</v>
      </c>
      <c r="P51" s="20" t="str">
        <f t="shared" si="1"/>
        <v>K</v>
      </c>
      <c r="Q51" s="10">
        <f t="shared" si="2"/>
        <v>50351</v>
      </c>
      <c r="R51" s="10">
        <f t="shared" si="14"/>
        <v>4282.62</v>
      </c>
      <c r="S51" s="4"/>
      <c r="T51" s="10" t="str">
        <f t="shared" si="3"/>
        <v>K</v>
      </c>
      <c r="U51" s="10">
        <f t="shared" si="18"/>
        <v>5320.7421419061211</v>
      </c>
      <c r="V51" s="10">
        <f t="shared" si="15"/>
        <v>4282.62</v>
      </c>
      <c r="X51" s="10" t="str">
        <f t="shared" si="4"/>
        <v>K</v>
      </c>
      <c r="Y51" s="10">
        <f t="shared" si="19"/>
        <v>5077.9545188104375</v>
      </c>
      <c r="Z51" s="10">
        <f t="shared" si="16"/>
        <v>4282.62</v>
      </c>
    </row>
    <row r="52" spans="2:26" x14ac:dyDescent="0.2">
      <c r="B52" s="20" t="s">
        <v>42</v>
      </c>
      <c r="C52" s="21">
        <v>0.6</v>
      </c>
      <c r="D52" s="10">
        <v>56536</v>
      </c>
      <c r="E52" s="10">
        <f t="shared" si="5"/>
        <v>42402</v>
      </c>
      <c r="F52" s="10">
        <f t="shared" si="6"/>
        <v>0</v>
      </c>
      <c r="G52" s="10">
        <f t="shared" si="17"/>
        <v>0</v>
      </c>
      <c r="H52" s="10">
        <f t="shared" si="7"/>
        <v>42402</v>
      </c>
      <c r="I52" s="10">
        <f t="shared" si="8"/>
        <v>4945.4399999999996</v>
      </c>
      <c r="J52" s="10">
        <f t="shared" si="9"/>
        <v>4945.4399999999996</v>
      </c>
      <c r="K52" s="11">
        <f t="shared" ref="K52:K59" si="20">K51-$F$37</f>
        <v>0.78</v>
      </c>
      <c r="L52" s="10">
        <f t="shared" si="11"/>
        <v>44098.080000000002</v>
      </c>
      <c r="M52" s="10">
        <f t="shared" si="12"/>
        <v>5898.7053324433991</v>
      </c>
      <c r="N52" s="10">
        <f t="shared" si="13"/>
        <v>5915.7951317692796</v>
      </c>
      <c r="P52" s="20" t="str">
        <f t="shared" si="1"/>
        <v>L</v>
      </c>
      <c r="Q52" s="10">
        <f t="shared" si="2"/>
        <v>56536</v>
      </c>
      <c r="R52" s="10">
        <f t="shared" si="14"/>
        <v>4945.4399999999996</v>
      </c>
      <c r="S52" s="4"/>
      <c r="T52" s="10" t="str">
        <f t="shared" si="3"/>
        <v>L</v>
      </c>
      <c r="U52" s="10">
        <f t="shared" si="18"/>
        <v>5898.7053324433991</v>
      </c>
      <c r="V52" s="10">
        <f t="shared" si="15"/>
        <v>4945.4399999999996</v>
      </c>
      <c r="X52" s="10" t="str">
        <f t="shared" si="4"/>
        <v>L</v>
      </c>
      <c r="Y52" s="10">
        <f t="shared" si="19"/>
        <v>5915.7951317692796</v>
      </c>
      <c r="Z52" s="10">
        <f t="shared" si="16"/>
        <v>4945.4399999999996</v>
      </c>
    </row>
    <row r="53" spans="2:26" x14ac:dyDescent="0.2">
      <c r="B53" s="20" t="s">
        <v>43</v>
      </c>
      <c r="C53" s="21">
        <v>0.65</v>
      </c>
      <c r="D53" s="10">
        <v>62306</v>
      </c>
      <c r="E53" s="10">
        <f t="shared" si="5"/>
        <v>46729.5</v>
      </c>
      <c r="F53" s="10">
        <f t="shared" si="6"/>
        <v>0</v>
      </c>
      <c r="G53" s="10">
        <f t="shared" si="17"/>
        <v>0</v>
      </c>
      <c r="H53" s="10">
        <f t="shared" si="7"/>
        <v>46729.5</v>
      </c>
      <c r="I53" s="10">
        <f t="shared" si="8"/>
        <v>5897.49</v>
      </c>
      <c r="J53" s="10">
        <f t="shared" si="9"/>
        <v>5897.49</v>
      </c>
      <c r="K53" s="11">
        <f t="shared" si="20"/>
        <v>0.77</v>
      </c>
      <c r="L53" s="10">
        <f t="shared" si="11"/>
        <v>47975.62</v>
      </c>
      <c r="M53" s="10">
        <f t="shared" si="12"/>
        <v>6417.3779339435678</v>
      </c>
      <c r="N53" s="10">
        <f t="shared" si="13"/>
        <v>6667.6855245845818</v>
      </c>
      <c r="P53" s="20" t="str">
        <f t="shared" si="1"/>
        <v>M</v>
      </c>
      <c r="Q53" s="10">
        <f t="shared" si="2"/>
        <v>62306</v>
      </c>
      <c r="R53" s="10">
        <f t="shared" si="14"/>
        <v>5897.49</v>
      </c>
      <c r="S53" s="4"/>
      <c r="T53" s="10" t="str">
        <f t="shared" si="3"/>
        <v>M</v>
      </c>
      <c r="U53" s="10">
        <f t="shared" si="18"/>
        <v>6417.3779339435678</v>
      </c>
      <c r="V53" s="10">
        <f t="shared" si="15"/>
        <v>5897.49</v>
      </c>
      <c r="X53" s="10" t="str">
        <f t="shared" si="4"/>
        <v>M</v>
      </c>
      <c r="Y53" s="10">
        <f t="shared" si="19"/>
        <v>6667.6855245845818</v>
      </c>
      <c r="Z53" s="10">
        <f t="shared" si="16"/>
        <v>5897.49</v>
      </c>
    </row>
    <row r="54" spans="2:26" x14ac:dyDescent="0.2">
      <c r="B54" s="20" t="s">
        <v>44</v>
      </c>
      <c r="C54" s="21">
        <v>0.7</v>
      </c>
      <c r="D54" s="10">
        <v>70165</v>
      </c>
      <c r="E54" s="10">
        <f t="shared" si="5"/>
        <v>52623.75</v>
      </c>
      <c r="F54" s="10">
        <f t="shared" si="6"/>
        <v>0</v>
      </c>
      <c r="G54" s="10">
        <f t="shared" si="17"/>
        <v>0</v>
      </c>
      <c r="H54" s="10">
        <f t="shared" si="7"/>
        <v>52623.75</v>
      </c>
      <c r="I54" s="10">
        <f t="shared" si="8"/>
        <v>7194.2250000000004</v>
      </c>
      <c r="J54" s="10">
        <f t="shared" si="9"/>
        <v>7194.2250000000004</v>
      </c>
      <c r="K54" s="11">
        <f t="shared" si="20"/>
        <v>0.76</v>
      </c>
      <c r="L54" s="10">
        <f t="shared" si="11"/>
        <v>53325.4</v>
      </c>
      <c r="M54" s="10">
        <f t="shared" si="12"/>
        <v>7132.982237201194</v>
      </c>
      <c r="N54" s="10">
        <f t="shared" si="13"/>
        <v>7705.0566892084007</v>
      </c>
      <c r="P54" s="20" t="str">
        <f t="shared" si="1"/>
        <v>N</v>
      </c>
      <c r="Q54" s="10">
        <f t="shared" si="2"/>
        <v>70165</v>
      </c>
      <c r="R54" s="10">
        <f t="shared" si="14"/>
        <v>7194.2250000000004</v>
      </c>
      <c r="S54" s="4"/>
      <c r="T54" s="10" t="str">
        <f t="shared" si="3"/>
        <v>N</v>
      </c>
      <c r="U54" s="10">
        <f t="shared" si="18"/>
        <v>7132.982237201194</v>
      </c>
      <c r="V54" s="10">
        <f t="shared" si="15"/>
        <v>7194.2250000000004</v>
      </c>
      <c r="X54" s="10" t="str">
        <f t="shared" si="4"/>
        <v>N</v>
      </c>
      <c r="Y54" s="10">
        <f t="shared" si="19"/>
        <v>7705.0566892084007</v>
      </c>
      <c r="Z54" s="10">
        <f t="shared" si="16"/>
        <v>7194.2250000000004</v>
      </c>
    </row>
    <row r="55" spans="2:26" x14ac:dyDescent="0.2">
      <c r="B55" s="20" t="s">
        <v>45</v>
      </c>
      <c r="C55" s="21">
        <v>0.75</v>
      </c>
      <c r="D55" s="10">
        <v>80002</v>
      </c>
      <c r="E55" s="10">
        <f t="shared" si="5"/>
        <v>60001.5</v>
      </c>
      <c r="F55" s="10">
        <f t="shared" si="6"/>
        <v>1250.5</v>
      </c>
      <c r="G55" s="10">
        <f t="shared" si="17"/>
        <v>187.57499999999999</v>
      </c>
      <c r="H55" s="10">
        <f t="shared" si="7"/>
        <v>58751</v>
      </c>
      <c r="I55" s="10">
        <f t="shared" si="8"/>
        <v>8542.2199999999993</v>
      </c>
      <c r="J55" s="10">
        <f t="shared" si="9"/>
        <v>8729.7950000000001</v>
      </c>
      <c r="K55" s="11">
        <f t="shared" si="20"/>
        <v>0.75</v>
      </c>
      <c r="L55" s="10">
        <f t="shared" si="11"/>
        <v>60001.5</v>
      </c>
      <c r="M55" s="10">
        <f t="shared" si="12"/>
        <v>8025.9994994023</v>
      </c>
      <c r="N55" s="10">
        <f t="shared" si="13"/>
        <v>8999.6134059603191</v>
      </c>
      <c r="P55" s="20" t="str">
        <f t="shared" si="1"/>
        <v>O</v>
      </c>
      <c r="Q55" s="10">
        <f t="shared" si="2"/>
        <v>80002</v>
      </c>
      <c r="R55" s="10">
        <f t="shared" si="14"/>
        <v>8729.7950000000001</v>
      </c>
      <c r="S55" s="4"/>
      <c r="T55" s="10" t="str">
        <f t="shared" si="3"/>
        <v>O</v>
      </c>
      <c r="U55" s="10">
        <f t="shared" si="18"/>
        <v>8025.9994994023</v>
      </c>
      <c r="V55" s="10">
        <f t="shared" si="15"/>
        <v>8729.7950000000001</v>
      </c>
      <c r="X55" s="10" t="str">
        <f t="shared" si="4"/>
        <v>O</v>
      </c>
      <c r="Y55" s="10">
        <f t="shared" si="19"/>
        <v>8999.6134059603191</v>
      </c>
      <c r="Z55" s="10">
        <f t="shared" si="16"/>
        <v>8729.7950000000001</v>
      </c>
    </row>
    <row r="56" spans="2:26" x14ac:dyDescent="0.2">
      <c r="B56" s="20" t="s">
        <v>46</v>
      </c>
      <c r="C56" s="21">
        <v>0.8</v>
      </c>
      <c r="D56" s="10">
        <v>92200</v>
      </c>
      <c r="E56" s="10">
        <f t="shared" si="5"/>
        <v>69150</v>
      </c>
      <c r="F56" s="10">
        <f t="shared" si="6"/>
        <v>4300</v>
      </c>
      <c r="G56" s="10">
        <f t="shared" si="17"/>
        <v>645</v>
      </c>
      <c r="H56" s="10">
        <f t="shared" si="7"/>
        <v>64850</v>
      </c>
      <c r="I56" s="10">
        <f t="shared" si="8"/>
        <v>9884</v>
      </c>
      <c r="J56" s="10">
        <f t="shared" si="9"/>
        <v>10529</v>
      </c>
      <c r="K56" s="11">
        <f t="shared" si="20"/>
        <v>0.74</v>
      </c>
      <c r="L56" s="10">
        <f t="shared" si="11"/>
        <v>68228</v>
      </c>
      <c r="M56" s="10">
        <f t="shared" si="12"/>
        <v>9126.4034040019014</v>
      </c>
      <c r="N56" s="10">
        <f t="shared" si="13"/>
        <v>10594.806831816682</v>
      </c>
      <c r="P56" s="20" t="str">
        <f t="shared" si="1"/>
        <v>P</v>
      </c>
      <c r="Q56" s="10">
        <f t="shared" si="2"/>
        <v>92200</v>
      </c>
      <c r="R56" s="10">
        <f t="shared" si="14"/>
        <v>10529</v>
      </c>
      <c r="S56" s="4"/>
      <c r="T56" s="10" t="str">
        <f t="shared" si="3"/>
        <v>P</v>
      </c>
      <c r="U56" s="10">
        <f t="shared" si="18"/>
        <v>9126.4034040019014</v>
      </c>
      <c r="V56" s="10">
        <f t="shared" si="15"/>
        <v>10529</v>
      </c>
      <c r="X56" s="10" t="str">
        <f t="shared" si="4"/>
        <v>P</v>
      </c>
      <c r="Y56" s="10">
        <f t="shared" si="19"/>
        <v>10594.806831816682</v>
      </c>
      <c r="Z56" s="10">
        <f t="shared" si="16"/>
        <v>10529</v>
      </c>
    </row>
    <row r="57" spans="2:26" x14ac:dyDescent="0.2">
      <c r="B57" s="20" t="s">
        <v>47</v>
      </c>
      <c r="C57" s="21">
        <v>0.85</v>
      </c>
      <c r="D57" s="10">
        <v>108026</v>
      </c>
      <c r="E57" s="10">
        <f t="shared" si="5"/>
        <v>81019.5</v>
      </c>
      <c r="F57" s="10">
        <f t="shared" si="6"/>
        <v>8256.5</v>
      </c>
      <c r="G57" s="10">
        <f t="shared" si="17"/>
        <v>1238.4749999999999</v>
      </c>
      <c r="H57" s="10">
        <f t="shared" si="7"/>
        <v>72763</v>
      </c>
      <c r="I57" s="10">
        <f t="shared" si="8"/>
        <v>11624.86</v>
      </c>
      <c r="J57" s="10">
        <f t="shared" si="9"/>
        <v>12863.335000000001</v>
      </c>
      <c r="K57" s="11">
        <f t="shared" si="20"/>
        <v>0.73</v>
      </c>
      <c r="L57" s="10">
        <f t="shared" si="11"/>
        <v>78858.98</v>
      </c>
      <c r="M57" s="10">
        <f t="shared" si="12"/>
        <v>10548.438522426539</v>
      </c>
      <c r="N57" s="10">
        <f t="shared" si="13"/>
        <v>12656.250873196426</v>
      </c>
      <c r="P57" s="20" t="str">
        <f t="shared" si="1"/>
        <v>Q</v>
      </c>
      <c r="Q57" s="10">
        <f t="shared" si="2"/>
        <v>108026</v>
      </c>
      <c r="R57" s="10">
        <f t="shared" si="14"/>
        <v>12863.335000000001</v>
      </c>
      <c r="S57" s="4"/>
      <c r="T57" s="10" t="str">
        <f t="shared" si="3"/>
        <v>Q</v>
      </c>
      <c r="U57" s="10">
        <f t="shared" si="18"/>
        <v>10548.438522426539</v>
      </c>
      <c r="V57" s="10">
        <f t="shared" si="15"/>
        <v>12863.335000000001</v>
      </c>
      <c r="X57" s="10" t="str">
        <f t="shared" si="4"/>
        <v>Q</v>
      </c>
      <c r="Y57" s="10">
        <f t="shared" si="19"/>
        <v>12656.250873196426</v>
      </c>
      <c r="Z57" s="10">
        <f t="shared" si="16"/>
        <v>12863.335000000001</v>
      </c>
    </row>
    <row r="58" spans="2:26" x14ac:dyDescent="0.2">
      <c r="B58" s="20" t="s">
        <v>48</v>
      </c>
      <c r="C58" s="21">
        <v>0.9</v>
      </c>
      <c r="D58" s="10">
        <v>132676</v>
      </c>
      <c r="E58" s="10">
        <f t="shared" si="5"/>
        <v>99507</v>
      </c>
      <c r="F58" s="10">
        <f t="shared" si="6"/>
        <v>14419</v>
      </c>
      <c r="G58" s="10">
        <f t="shared" si="17"/>
        <v>2162.85</v>
      </c>
      <c r="H58" s="10">
        <f t="shared" si="7"/>
        <v>85088</v>
      </c>
      <c r="I58" s="10">
        <f t="shared" si="8"/>
        <v>14336.36</v>
      </c>
      <c r="J58" s="10">
        <f t="shared" si="9"/>
        <v>16499.21</v>
      </c>
      <c r="K58" s="11">
        <f t="shared" si="20"/>
        <v>0.72</v>
      </c>
      <c r="L58" s="10">
        <f t="shared" si="11"/>
        <v>95526.720000000001</v>
      </c>
      <c r="M58" s="10">
        <f t="shared" si="12"/>
        <v>12777.970665725752</v>
      </c>
      <c r="N58" s="10">
        <f t="shared" si="13"/>
        <v>15888.277770647728</v>
      </c>
      <c r="P58" s="20" t="str">
        <f t="shared" si="1"/>
        <v>R</v>
      </c>
      <c r="Q58" s="10">
        <f t="shared" si="2"/>
        <v>132676</v>
      </c>
      <c r="R58" s="10">
        <f t="shared" si="14"/>
        <v>16499.21</v>
      </c>
      <c r="S58" s="4"/>
      <c r="T58" s="10" t="str">
        <f t="shared" si="3"/>
        <v>R</v>
      </c>
      <c r="U58" s="10">
        <f t="shared" si="18"/>
        <v>12777.970665725752</v>
      </c>
      <c r="V58" s="10">
        <f t="shared" si="15"/>
        <v>16499.21</v>
      </c>
      <c r="X58" s="10" t="str">
        <f t="shared" si="4"/>
        <v>R</v>
      </c>
      <c r="Y58" s="10">
        <f t="shared" si="19"/>
        <v>15888.277770647728</v>
      </c>
      <c r="Z58" s="10">
        <f t="shared" si="16"/>
        <v>16499.21</v>
      </c>
    </row>
    <row r="59" spans="2:26" x14ac:dyDescent="0.2">
      <c r="B59" s="20" t="s">
        <v>49</v>
      </c>
      <c r="C59" s="21">
        <v>0.95</v>
      </c>
      <c r="D59" s="10">
        <v>186006</v>
      </c>
      <c r="E59" s="10">
        <f t="shared" si="5"/>
        <v>139504.5</v>
      </c>
      <c r="F59" s="10">
        <f t="shared" si="6"/>
        <v>27751.5</v>
      </c>
      <c r="G59" s="10">
        <f t="shared" si="17"/>
        <v>4162.7249999999995</v>
      </c>
      <c r="H59" s="10">
        <f t="shared" si="7"/>
        <v>111753</v>
      </c>
      <c r="I59" s="10">
        <f t="shared" si="8"/>
        <v>20656.22</v>
      </c>
      <c r="J59" s="10">
        <f t="shared" si="9"/>
        <v>24818.945</v>
      </c>
      <c r="K59" s="11">
        <f t="shared" si="20"/>
        <v>0.71</v>
      </c>
      <c r="L59" s="10">
        <f t="shared" si="11"/>
        <v>132064.25999999998</v>
      </c>
      <c r="M59" s="10">
        <f t="shared" si="12"/>
        <v>17665.353110321161</v>
      </c>
      <c r="N59" s="10">
        <f t="shared" si="13"/>
        <v>22973.240221868033</v>
      </c>
      <c r="P59" s="20" t="str">
        <f t="shared" si="1"/>
        <v>S</v>
      </c>
      <c r="Q59" s="10">
        <f t="shared" si="2"/>
        <v>186006</v>
      </c>
      <c r="R59" s="10">
        <f t="shared" si="14"/>
        <v>24818.945</v>
      </c>
      <c r="S59" s="4"/>
      <c r="T59" s="10" t="str">
        <f t="shared" si="3"/>
        <v>S</v>
      </c>
      <c r="U59" s="10">
        <f t="shared" si="18"/>
        <v>17665.353110321161</v>
      </c>
      <c r="V59" s="10">
        <f t="shared" si="15"/>
        <v>24818.945</v>
      </c>
      <c r="X59" s="10" t="str">
        <f t="shared" si="4"/>
        <v>S</v>
      </c>
      <c r="Y59" s="10">
        <f t="shared" si="19"/>
        <v>22973.240221868033</v>
      </c>
      <c r="Z59" s="10">
        <f t="shared" si="16"/>
        <v>24818.945</v>
      </c>
    </row>
    <row r="60" spans="2:26" x14ac:dyDescent="0.2">
      <c r="B60" s="12" t="s">
        <v>50</v>
      </c>
      <c r="C60" s="14"/>
      <c r="D60" s="14"/>
      <c r="E60" s="14"/>
      <c r="F60" s="14"/>
      <c r="G60" s="14"/>
      <c r="H60" s="14"/>
      <c r="I60" s="13"/>
      <c r="J60" s="22">
        <f>SUM(J41:J59)</f>
        <v>111353.26000000001</v>
      </c>
      <c r="K60" s="20"/>
      <c r="L60" s="22">
        <f>SUM(L41:L59)</f>
        <v>832464.87</v>
      </c>
      <c r="M60" s="22">
        <f>SUM(M41:M59)</f>
        <v>111353.26000000001</v>
      </c>
      <c r="N60" s="22">
        <f>SUM(N41:N59)</f>
        <v>111353.26000000001</v>
      </c>
    </row>
    <row r="61" spans="2:26" x14ac:dyDescent="0.2">
      <c r="B61" s="12" t="s">
        <v>51</v>
      </c>
      <c r="C61" s="14"/>
      <c r="D61" s="14"/>
      <c r="E61" s="14"/>
      <c r="F61" s="14"/>
      <c r="G61" s="14"/>
      <c r="H61" s="14"/>
      <c r="I61" s="14"/>
      <c r="J61" s="14"/>
      <c r="K61" s="14"/>
      <c r="L61" s="13"/>
      <c r="M61" s="24">
        <f>J60/L60</f>
        <v>0.13376331424051566</v>
      </c>
      <c r="N61" s="24">
        <f>J60/(L60-19*$D$23)</f>
        <v>0.19390912609935726</v>
      </c>
    </row>
    <row r="62" spans="2:26" x14ac:dyDescent="0.2">
      <c r="B62" s="12" t="s">
        <v>52</v>
      </c>
      <c r="C62" s="14"/>
      <c r="D62" s="14"/>
      <c r="E62" s="14"/>
      <c r="F62" s="14"/>
      <c r="G62" s="14"/>
      <c r="H62" s="14"/>
      <c r="I62" s="14"/>
      <c r="J62" s="14"/>
      <c r="K62" s="14"/>
      <c r="L62" s="13"/>
      <c r="M62" s="24">
        <f>M61/(1-M61)</f>
        <v>0.15441889779031573</v>
      </c>
      <c r="N62" s="24">
        <f>N61/(1-N61)</f>
        <v>0.24055492051539853</v>
      </c>
    </row>
    <row r="63" spans="2:26" x14ac:dyDescent="0.2">
      <c r="B63" s="12" t="s">
        <v>53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3"/>
      <c r="N63" s="22">
        <f>$D$23*N61</f>
        <v>2635.2250236902651</v>
      </c>
    </row>
    <row r="64" spans="2:26" x14ac:dyDescent="0.2">
      <c r="B64" s="5"/>
      <c r="M64" s="7"/>
    </row>
    <row r="65" spans="2:13" x14ac:dyDescent="0.2">
      <c r="B65" s="5"/>
      <c r="M65" s="7"/>
    </row>
    <row r="67" spans="2:13" ht="23.25" x14ac:dyDescent="0.35">
      <c r="B67" s="1" t="s">
        <v>54</v>
      </c>
    </row>
  </sheetData>
  <mergeCells count="2">
    <mergeCell ref="B11:D11"/>
    <mergeCell ref="G11:I11"/>
  </mergeCells>
  <hyperlinks>
    <hyperlink ref="F23" r:id="rId1" xr:uid="{00000000-0004-0000-0000-000001000000}"/>
    <hyperlink ref="D28" r:id="rId2" xr:uid="{00000000-0004-0000-0000-000002000000}"/>
    <hyperlink ref="D8" r:id="rId3" xr:uid="{00000000-0004-0000-0000-000000000000}"/>
  </hyperlinks>
  <pageMargins left="0.78749999999999998" right="0.78749999999999998" top="1.0249999999999999" bottom="1.0249999999999999" header="0.78749999999999998" footer="0.78749999999999998"/>
  <pageSetup orientation="portrait" useFirstPageNumber="1" r:id="rId4"/>
  <headerFooter>
    <oddHeader>&amp;C&amp;A</oddHeader>
    <oddFooter>&amp;CPage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vs sales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Stephen Villee</cp:lastModifiedBy>
  <cp:revision>38</cp:revision>
  <dcterms:modified xsi:type="dcterms:W3CDTF">2023-01-28T12:06:31Z</dcterms:modified>
  <dc:language>en-US</dc:language>
</cp:coreProperties>
</file>